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Murray91\Downloads\"/>
    </mc:Choice>
  </mc:AlternateContent>
  <xr:revisionPtr revIDLastSave="0" documentId="13_ncr:1_{61ED7B74-A5A1-48B5-8630-B3381E56D8A7}" xr6:coauthVersionLast="38" xr6:coauthVersionMax="38" xr10:uidLastSave="{00000000-0000-0000-0000-000000000000}"/>
  <workbookProtection workbookAlgorithmName="SHA-512" workbookHashValue="hUiwCyYLO/Wr/I6zB7LSkfBIiPhNk+w80MOTovGade84sI8uqt6IrXKpnU56jT9LBZ2hm1xUf+7S4lVbkEtyMQ==" workbookSaltValue="/p9z2reks/+ivYgwvb3IAw==" workbookSpinCount="100000" lockStructure="1"/>
  <bookViews>
    <workbookView xWindow="0" yWindow="0" windowWidth="27255" windowHeight="10020" xr2:uid="{BCBB8273-D9E7-4866-ADB6-C8A970453DE7}"/>
  </bookViews>
  <sheets>
    <sheet name="SpeedcafeCalculator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3" l="1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K7" i="3"/>
  <c r="K6" i="3"/>
  <c r="J6" i="3"/>
  <c r="J11" i="3" s="1"/>
  <c r="J7" i="3"/>
  <c r="J12" i="3" s="1"/>
  <c r="D6" i="3" l="1"/>
  <c r="E6" i="3" s="1"/>
  <c r="F6" i="3" s="1"/>
  <c r="D7" i="3"/>
  <c r="E7" i="3" s="1"/>
  <c r="F7" i="3" s="1"/>
  <c r="G7" i="3" l="1"/>
  <c r="G6" i="3"/>
  <c r="K17" i="3" s="1"/>
  <c r="J17" i="3" l="1"/>
  <c r="P6" i="3" s="1"/>
  <c r="K18" i="3"/>
  <c r="L18" i="3" s="1"/>
  <c r="J18" i="3"/>
  <c r="N6" i="3" s="1"/>
  <c r="O33" i="3" l="1"/>
  <c r="P33" i="3" s="1"/>
  <c r="Q33" i="3" s="1"/>
  <c r="R33" i="3" s="1"/>
  <c r="S33" i="3" s="1"/>
  <c r="O25" i="3"/>
  <c r="P25" i="3" s="1"/>
  <c r="Q25" i="3" s="1"/>
  <c r="R25" i="3" s="1"/>
  <c r="S25" i="3" s="1"/>
  <c r="O17" i="3"/>
  <c r="P17" i="3" s="1"/>
  <c r="Q17" i="3" s="1"/>
  <c r="R17" i="3" s="1"/>
  <c r="S17" i="3" s="1"/>
  <c r="O9" i="3"/>
  <c r="P9" i="3" s="1"/>
  <c r="Q9" i="3" s="1"/>
  <c r="R9" i="3" s="1"/>
  <c r="S9" i="3" s="1"/>
  <c r="O23" i="3"/>
  <c r="P23" i="3" s="1"/>
  <c r="Q23" i="3" s="1"/>
  <c r="R23" i="3" s="1"/>
  <c r="S23" i="3" s="1"/>
  <c r="O22" i="3"/>
  <c r="P22" i="3" s="1"/>
  <c r="Q22" i="3" s="1"/>
  <c r="R22" i="3" s="1"/>
  <c r="S22" i="3" s="1"/>
  <c r="O14" i="3"/>
  <c r="P14" i="3" s="1"/>
  <c r="Q14" i="3" s="1"/>
  <c r="R14" i="3" s="1"/>
  <c r="S14" i="3" s="1"/>
  <c r="O34" i="3"/>
  <c r="P34" i="3" s="1"/>
  <c r="Q34" i="3" s="1"/>
  <c r="R34" i="3" s="1"/>
  <c r="S34" i="3" s="1"/>
  <c r="O18" i="3"/>
  <c r="P18" i="3" s="1"/>
  <c r="Q18" i="3" s="1"/>
  <c r="R18" i="3" s="1"/>
  <c r="S18" i="3" s="1"/>
  <c r="O32" i="3"/>
  <c r="P32" i="3" s="1"/>
  <c r="Q32" i="3" s="1"/>
  <c r="R32" i="3" s="1"/>
  <c r="S32" i="3" s="1"/>
  <c r="O24" i="3"/>
  <c r="P24" i="3" s="1"/>
  <c r="Q24" i="3" s="1"/>
  <c r="R24" i="3" s="1"/>
  <c r="S24" i="3" s="1"/>
  <c r="O16" i="3"/>
  <c r="P16" i="3" s="1"/>
  <c r="Q16" i="3" s="1"/>
  <c r="R16" i="3" s="1"/>
  <c r="S16" i="3" s="1"/>
  <c r="O8" i="3"/>
  <c r="P8" i="3" s="1"/>
  <c r="Q8" i="3" s="1"/>
  <c r="R8" i="3" s="1"/>
  <c r="S8" i="3" s="1"/>
  <c r="O31" i="3"/>
  <c r="P31" i="3" s="1"/>
  <c r="Q31" i="3" s="1"/>
  <c r="R31" i="3" s="1"/>
  <c r="S31" i="3" s="1"/>
  <c r="O15" i="3"/>
  <c r="P15" i="3" s="1"/>
  <c r="Q15" i="3" s="1"/>
  <c r="R15" i="3" s="1"/>
  <c r="S15" i="3" s="1"/>
  <c r="O30" i="3"/>
  <c r="P30" i="3" s="1"/>
  <c r="Q30" i="3" s="1"/>
  <c r="R30" i="3" s="1"/>
  <c r="S30" i="3" s="1"/>
  <c r="O26" i="3"/>
  <c r="P26" i="3" s="1"/>
  <c r="Q26" i="3" s="1"/>
  <c r="R26" i="3" s="1"/>
  <c r="S26" i="3" s="1"/>
  <c r="O10" i="3"/>
  <c r="P10" i="3" s="1"/>
  <c r="Q10" i="3" s="1"/>
  <c r="R10" i="3" s="1"/>
  <c r="S10" i="3" s="1"/>
  <c r="O29" i="3"/>
  <c r="P29" i="3" s="1"/>
  <c r="Q29" i="3" s="1"/>
  <c r="R29" i="3" s="1"/>
  <c r="S29" i="3" s="1"/>
  <c r="O21" i="3"/>
  <c r="P21" i="3" s="1"/>
  <c r="Q21" i="3" s="1"/>
  <c r="R21" i="3" s="1"/>
  <c r="S21" i="3" s="1"/>
  <c r="O13" i="3"/>
  <c r="P13" i="3" s="1"/>
  <c r="Q13" i="3" s="1"/>
  <c r="R13" i="3" s="1"/>
  <c r="S13" i="3" s="1"/>
  <c r="O27" i="3"/>
  <c r="P27" i="3" s="1"/>
  <c r="Q27" i="3" s="1"/>
  <c r="R27" i="3" s="1"/>
  <c r="S27" i="3" s="1"/>
  <c r="O19" i="3"/>
  <c r="P19" i="3" s="1"/>
  <c r="Q19" i="3" s="1"/>
  <c r="R19" i="3" s="1"/>
  <c r="S19" i="3" s="1"/>
  <c r="O11" i="3"/>
  <c r="P11" i="3" s="1"/>
  <c r="Q11" i="3" s="1"/>
  <c r="R11" i="3" s="1"/>
  <c r="S11" i="3" s="1"/>
  <c r="O28" i="3"/>
  <c r="P28" i="3" s="1"/>
  <c r="Q28" i="3" s="1"/>
  <c r="R28" i="3" s="1"/>
  <c r="S28" i="3" s="1"/>
  <c r="O20" i="3"/>
  <c r="P20" i="3" s="1"/>
  <c r="Q20" i="3" s="1"/>
  <c r="R20" i="3" s="1"/>
  <c r="S20" i="3" s="1"/>
  <c r="O12" i="3"/>
  <c r="P12" i="3" s="1"/>
  <c r="Q12" i="3" s="1"/>
  <c r="R12" i="3" s="1"/>
  <c r="S12" i="3" s="1"/>
</calcChain>
</file>

<file path=xl/sharedStrings.xml><?xml version="1.0" encoding="utf-8"?>
<sst xmlns="http://schemas.openxmlformats.org/spreadsheetml/2006/main" count="45" uniqueCount="31">
  <si>
    <t>Pos</t>
  </si>
  <si>
    <t>Pts</t>
  </si>
  <si>
    <t>DNF</t>
  </si>
  <si>
    <t>Points system</t>
  </si>
  <si>
    <t>Driver</t>
  </si>
  <si>
    <t>Scott McLaughlin</t>
  </si>
  <si>
    <t>Shane van Gisbergen</t>
  </si>
  <si>
    <t>Race 30</t>
  </si>
  <si>
    <t>C'ship pos</t>
  </si>
  <si>
    <t>Chaser</t>
  </si>
  <si>
    <t>Championship: After PUK</t>
  </si>
  <si>
    <t>Race result</t>
  </si>
  <si>
    <t>Race pts</t>
  </si>
  <si>
    <t>C'ship pts</t>
  </si>
  <si>
    <t>Championship points: After Pukekohe</t>
  </si>
  <si>
    <t>Validation</t>
  </si>
  <si>
    <t>Allowed</t>
  </si>
  <si>
    <t>Both drivers may DNF</t>
  </si>
  <si>
    <t>Enter a number from 1 to 26 or 'DNF' in each orange cell</t>
  </si>
  <si>
    <t>Championship points: After Race 30 in Newcastle</t>
  </si>
  <si>
    <t>Race 31 calculator</t>
  </si>
  <si>
    <t>Total pts</t>
  </si>
  <si>
    <t>Overnight c'ship leader</t>
  </si>
  <si>
    <t>Pts required</t>
  </si>
  <si>
    <t>Pos required provis 1</t>
  </si>
  <si>
    <t>Pos required provis 2</t>
  </si>
  <si>
    <t>Min. result to win c'ship</t>
  </si>
  <si>
    <t>Championship calculator: 2018 Newcastle 500</t>
  </si>
  <si>
    <t>Note: As no tie is possible unless a points penalty is issued, calculator has been constructed with minimum level of sophistication required</t>
  </si>
  <si>
    <t>ENTER Race 30 results</t>
  </si>
  <si>
    <r>
      <t>Welcome to Speedcafe.com's free 2018 Supercars Championship calculator. Simply enter the finishing positions of both drivers in the</t>
    </r>
    <r>
      <rPr>
        <b/>
        <sz val="11"/>
        <color rgb="FFFF9900"/>
        <rFont val="Arial"/>
        <family val="2"/>
      </rPr>
      <t xml:space="preserve"> ORANGE</t>
    </r>
    <r>
      <rPr>
        <b/>
        <sz val="11"/>
        <color theme="0"/>
        <rFont val="Arial"/>
        <family val="2"/>
      </rPr>
      <t xml:space="preserve"> fields. The results of the Championship leader will update on the right hand side.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</si>
</sst>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FF99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A151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3" borderId="0" xfId="0" applyFill="1"/>
    <xf numFmtId="0" fontId="0" fillId="2" borderId="1" xfId="0" applyFill="1" applyBorder="1"/>
    <xf numFmtId="0" fontId="2" fillId="2" borderId="2" xfId="0" applyFont="1" applyFill="1" applyBorder="1"/>
    <xf numFmtId="0" fontId="1" fillId="0" borderId="0" xfId="0" applyFont="1"/>
    <xf numFmtId="0" fontId="0" fillId="0" borderId="0" xfId="0"/>
    <xf numFmtId="0" fontId="3" fillId="4" borderId="0" xfId="0" applyFont="1" applyFill="1"/>
    <xf numFmtId="0" fontId="4" fillId="5" borderId="0" xfId="0" applyFont="1" applyFill="1"/>
    <xf numFmtId="0" fontId="3" fillId="5" borderId="0" xfId="0" applyFont="1" applyFill="1"/>
    <xf numFmtId="0" fontId="4" fillId="5" borderId="0" xfId="0" applyFont="1" applyFill="1" applyAlignment="1">
      <alignment horizontal="left"/>
    </xf>
    <xf numFmtId="0" fontId="4" fillId="4" borderId="0" xfId="0" applyFont="1" applyFill="1"/>
    <xf numFmtId="0" fontId="4" fillId="4" borderId="0" xfId="0" applyFont="1" applyFill="1" applyAlignment="1">
      <alignment horizontal="left"/>
    </xf>
    <xf numFmtId="0" fontId="0" fillId="6" borderId="0" xfId="0" applyFill="1"/>
    <xf numFmtId="0" fontId="5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00A151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13</xdr:col>
      <xdr:colOff>1</xdr:colOff>
      <xdr:row>0</xdr:row>
      <xdr:rowOff>958307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6930CA-E683-40B9-968F-8EAA06273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3905251" cy="863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98FCB-437B-423A-9CC0-E8987E988B76}">
  <dimension ref="A1:BQ37"/>
  <sheetViews>
    <sheetView tabSelected="1" topLeftCell="I1" workbookViewId="0">
      <selection activeCell="M15" sqref="M15"/>
    </sheetView>
  </sheetViews>
  <sheetFormatPr defaultColWidth="10.7109375" defaultRowHeight="12.75" x14ac:dyDescent="0.2"/>
  <cols>
    <col min="1" max="8" width="0" style="1" hidden="1" customWidth="1"/>
    <col min="9" max="9" width="5.7109375" style="1" customWidth="1"/>
    <col min="10" max="10" width="30.7109375" style="1" customWidth="1"/>
    <col min="11" max="11" width="10.7109375" style="1" customWidth="1"/>
    <col min="12" max="13" width="5.7109375" style="1" customWidth="1"/>
    <col min="14" max="14" width="22.5703125" style="1" customWidth="1"/>
    <col min="15" max="15" width="23.5703125" style="1" hidden="1" customWidth="1"/>
    <col min="16" max="16" width="0" style="1" hidden="1" customWidth="1"/>
    <col min="17" max="18" width="23.5703125" style="1" hidden="1" customWidth="1"/>
    <col min="19" max="19" width="23.5703125" style="1" customWidth="1"/>
    <col min="70" max="16384" width="10.7109375" style="1"/>
  </cols>
  <sheetData>
    <row r="1" spans="1:19" ht="84.75" customHeight="1" x14ac:dyDescent="0.2">
      <c r="A1" s="2" t="s">
        <v>27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58.5" customHeight="1" x14ac:dyDescent="0.2">
      <c r="A2" s="4" t="s">
        <v>28</v>
      </c>
      <c r="I2" s="17" t="s">
        <v>30</v>
      </c>
      <c r="J2" s="17"/>
      <c r="K2" s="17"/>
      <c r="L2" s="17"/>
      <c r="M2" s="17"/>
      <c r="N2" s="17"/>
      <c r="O2" s="17"/>
      <c r="P2" s="17"/>
      <c r="Q2" s="17"/>
      <c r="R2" s="17"/>
      <c r="S2" s="17"/>
    </row>
    <row r="4" spans="1:19" x14ac:dyDescent="0.2">
      <c r="A4" s="8" t="s">
        <v>10</v>
      </c>
      <c r="B4" s="8"/>
      <c r="C4" s="8"/>
      <c r="D4" s="8" t="s">
        <v>7</v>
      </c>
      <c r="E4" s="8"/>
      <c r="F4" s="8"/>
      <c r="G4" s="8"/>
      <c r="I4" s="15" t="s">
        <v>14</v>
      </c>
      <c r="J4" s="15"/>
      <c r="K4" s="15"/>
      <c r="L4" s="2"/>
      <c r="M4" s="2"/>
      <c r="N4" s="13" t="s">
        <v>20</v>
      </c>
      <c r="O4" s="13"/>
      <c r="P4" s="13"/>
      <c r="Q4" s="13"/>
      <c r="R4" s="13"/>
      <c r="S4" s="13"/>
    </row>
    <row r="5" spans="1:19" x14ac:dyDescent="0.2">
      <c r="A5" s="1" t="s">
        <v>0</v>
      </c>
      <c r="B5" s="1" t="s">
        <v>4</v>
      </c>
      <c r="C5" s="1" t="s">
        <v>1</v>
      </c>
      <c r="D5" s="1" t="s">
        <v>11</v>
      </c>
      <c r="E5" s="1" t="s">
        <v>12</v>
      </c>
      <c r="F5" s="1" t="s">
        <v>13</v>
      </c>
      <c r="G5" s="1" t="s">
        <v>8</v>
      </c>
      <c r="I5" s="3" t="s">
        <v>0</v>
      </c>
      <c r="J5" s="3" t="s">
        <v>4</v>
      </c>
      <c r="K5" s="3" t="s">
        <v>1</v>
      </c>
      <c r="N5" s="8" t="s">
        <v>9</v>
      </c>
      <c r="O5" s="8"/>
      <c r="P5" s="8" t="s">
        <v>22</v>
      </c>
      <c r="Q5" s="8"/>
      <c r="R5" s="8"/>
      <c r="S5" s="8"/>
    </row>
    <row r="6" spans="1:19" x14ac:dyDescent="0.2">
      <c r="A6" s="1">
        <v>1</v>
      </c>
      <c r="B6" s="1" t="s">
        <v>5</v>
      </c>
      <c r="C6" s="1">
        <v>3656</v>
      </c>
      <c r="D6" s="1">
        <f>INDEX($J$11:$K$12,MATCH(B6,$J$11:$J$12,0),2)</f>
        <v>1</v>
      </c>
      <c r="E6" s="1">
        <f>IFERROR(INDEX($A$11:$B$37,MATCH(D6,$A$11:$A$37,0),2),0)</f>
        <v>150</v>
      </c>
      <c r="F6" s="1">
        <f>C6+E6</f>
        <v>3806</v>
      </c>
      <c r="G6" s="1">
        <f>RANK(F6,$F$6:$F$7,0)</f>
        <v>1</v>
      </c>
      <c r="I6" s="1">
        <v>1</v>
      </c>
      <c r="J6" s="1" t="str">
        <f>INDEX($A$6:$C$7,MATCH(I6,$A$6:$A$7,0),2)</f>
        <v>Scott McLaughlin</v>
      </c>
      <c r="K6" s="1">
        <f>INDEX($A$6:$C$7,MATCH(I6,$A$6:$A$7,0),3)</f>
        <v>3656</v>
      </c>
      <c r="N6" s="9" t="str">
        <f>J18</f>
        <v>Shane van Gisbergen</v>
      </c>
      <c r="O6" s="9"/>
      <c r="P6" s="9" t="str">
        <f>J17</f>
        <v>Scott McLaughlin</v>
      </c>
      <c r="Q6" s="9"/>
      <c r="R6" s="9"/>
      <c r="S6" s="9"/>
    </row>
    <row r="7" spans="1:19" x14ac:dyDescent="0.2">
      <c r="A7" s="1">
        <v>2</v>
      </c>
      <c r="B7" s="1" t="s">
        <v>6</v>
      </c>
      <c r="C7" s="1">
        <v>3642</v>
      </c>
      <c r="D7" s="1">
        <f>INDEX($J$11:$K$12,MATCH(B7,$J$11:$J$12,0),2)</f>
        <v>2</v>
      </c>
      <c r="E7" s="1">
        <f>IFERROR(INDEX($A$11:$B$37,MATCH(D7,$A$11:$A$37,0),2),0)</f>
        <v>138</v>
      </c>
      <c r="F7" s="1">
        <f>C7+E7</f>
        <v>3780</v>
      </c>
      <c r="G7" s="1">
        <f>RANK(F7,$F$6:$F$7,0)</f>
        <v>2</v>
      </c>
      <c r="I7" s="1">
        <v>2</v>
      </c>
      <c r="J7" s="1" t="str">
        <f>INDEX($A$6:$C$7,MATCH(I7,$A$6:$A$7,0),2)</f>
        <v>Shane van Gisbergen</v>
      </c>
      <c r="K7" s="1">
        <f>INDEX($A$6:$C$7,MATCH(I7,$A$6:$A$7,0),3)</f>
        <v>3642</v>
      </c>
      <c r="N7" s="1" t="s">
        <v>11</v>
      </c>
      <c r="O7" s="1" t="s">
        <v>21</v>
      </c>
      <c r="P7" s="1" t="s">
        <v>23</v>
      </c>
      <c r="Q7" s="1" t="s">
        <v>24</v>
      </c>
      <c r="R7" s="1" t="s">
        <v>25</v>
      </c>
      <c r="S7" s="1" t="s">
        <v>26</v>
      </c>
    </row>
    <row r="8" spans="1:19" x14ac:dyDescent="0.2">
      <c r="N8" s="1">
        <v>1</v>
      </c>
      <c r="O8" s="1">
        <f>$K$18+INDEX($A$11:$B$37,MATCH(N8,$A$11:$A$37,0),2)</f>
        <v>3930</v>
      </c>
      <c r="P8" s="1">
        <f>MAX(O8-$K$17,0)</f>
        <v>124</v>
      </c>
      <c r="Q8" s="1">
        <f>INDEX($A$11:$B$37,MATCH(P8,$B$11:$B$37,-1),1)</f>
        <v>3</v>
      </c>
      <c r="R8" s="1">
        <f>IF(Q8="DNF",Q8,IF(Q8=N8,Q8-1,Q8))</f>
        <v>3</v>
      </c>
      <c r="S8" s="1">
        <f>IF(R8=0,"Cannot win",R8)</f>
        <v>3</v>
      </c>
    </row>
    <row r="9" spans="1:19" ht="12.75" customHeight="1" x14ac:dyDescent="0.2">
      <c r="A9" s="8" t="s">
        <v>3</v>
      </c>
      <c r="B9" s="8"/>
      <c r="D9" s="8" t="s">
        <v>15</v>
      </c>
      <c r="E9" s="8"/>
      <c r="I9" s="11" t="s">
        <v>29</v>
      </c>
      <c r="J9" s="12"/>
      <c r="K9" s="12"/>
      <c r="N9" s="1">
        <v>2</v>
      </c>
      <c r="O9" s="1">
        <f t="shared" ref="O9:O34" si="0">$K$18+INDEX($A$11:$B$37,MATCH(N9,$A$11:$A$37,0),2)</f>
        <v>3918</v>
      </c>
      <c r="P9" s="1">
        <f t="shared" ref="P9:P34" si="1">MAX(O9-$K$17,0)</f>
        <v>112</v>
      </c>
      <c r="Q9" s="1">
        <f t="shared" ref="Q9:Q34" si="2">INDEX($A$11:$B$37,MATCH(P9,$B$11:$B$37,-1),1)</f>
        <v>4</v>
      </c>
      <c r="R9" s="1">
        <f t="shared" ref="R9:R34" si="3">IF(Q9="DNF",Q9,IF(Q9=N9,Q9-1,Q9))</f>
        <v>4</v>
      </c>
      <c r="S9" s="1">
        <f t="shared" ref="S9:S34" si="4">IF(R9=0,"Cannot win",R9)</f>
        <v>4</v>
      </c>
    </row>
    <row r="10" spans="1:19" ht="12.75" customHeight="1" x14ac:dyDescent="0.2">
      <c r="A10" s="2" t="s">
        <v>0</v>
      </c>
      <c r="B10" s="2" t="s">
        <v>1</v>
      </c>
      <c r="D10" s="2" t="s">
        <v>0</v>
      </c>
      <c r="E10" s="2" t="s">
        <v>16</v>
      </c>
      <c r="J10" s="1" t="s">
        <v>4</v>
      </c>
      <c r="K10" s="1" t="s">
        <v>0</v>
      </c>
      <c r="N10" s="1">
        <v>3</v>
      </c>
      <c r="O10" s="1">
        <f t="shared" si="0"/>
        <v>3909</v>
      </c>
      <c r="P10" s="1">
        <f t="shared" si="1"/>
        <v>103</v>
      </c>
      <c r="Q10" s="1">
        <f t="shared" si="2"/>
        <v>5</v>
      </c>
      <c r="R10" s="1">
        <f t="shared" si="3"/>
        <v>5</v>
      </c>
      <c r="S10" s="1">
        <f t="shared" si="4"/>
        <v>5</v>
      </c>
    </row>
    <row r="11" spans="1:19" x14ac:dyDescent="0.2">
      <c r="A11" s="1">
        <v>1</v>
      </c>
      <c r="B11" s="1">
        <v>150</v>
      </c>
      <c r="D11" s="1">
        <v>1</v>
      </c>
      <c r="E11" s="1">
        <f>IF(D11=$K$11,0,1)</f>
        <v>0</v>
      </c>
      <c r="J11" s="1" t="str">
        <f>J6</f>
        <v>Scott McLaughlin</v>
      </c>
      <c r="K11" s="5">
        <v>1</v>
      </c>
      <c r="N11" s="1">
        <v>4</v>
      </c>
      <c r="O11" s="1">
        <f t="shared" si="0"/>
        <v>3900</v>
      </c>
      <c r="P11" s="1">
        <f t="shared" si="1"/>
        <v>94</v>
      </c>
      <c r="Q11" s="1">
        <f t="shared" si="2"/>
        <v>7</v>
      </c>
      <c r="R11" s="1">
        <f t="shared" si="3"/>
        <v>7</v>
      </c>
      <c r="S11" s="1">
        <f t="shared" si="4"/>
        <v>7</v>
      </c>
    </row>
    <row r="12" spans="1:19" x14ac:dyDescent="0.2">
      <c r="A12" s="1">
        <v>2</v>
      </c>
      <c r="B12" s="1">
        <v>138</v>
      </c>
      <c r="D12" s="1">
        <v>2</v>
      </c>
      <c r="E12" s="1">
        <f t="shared" ref="E12:E36" si="5">IF(D12=$K$11,0,1)</f>
        <v>1</v>
      </c>
      <c r="J12" s="1" t="str">
        <f>J7</f>
        <v>Shane van Gisbergen</v>
      </c>
      <c r="K12" s="5">
        <v>2</v>
      </c>
      <c r="N12" s="1">
        <v>5</v>
      </c>
      <c r="O12" s="1">
        <f t="shared" si="0"/>
        <v>3891</v>
      </c>
      <c r="P12" s="1">
        <f t="shared" si="1"/>
        <v>85</v>
      </c>
      <c r="Q12" s="1">
        <f t="shared" si="2"/>
        <v>8</v>
      </c>
      <c r="R12" s="1">
        <f t="shared" si="3"/>
        <v>8</v>
      </c>
      <c r="S12" s="1">
        <f t="shared" si="4"/>
        <v>8</v>
      </c>
    </row>
    <row r="13" spans="1:19" x14ac:dyDescent="0.2">
      <c r="A13" s="1">
        <v>3</v>
      </c>
      <c r="B13" s="1">
        <v>129</v>
      </c>
      <c r="D13" s="1">
        <v>3</v>
      </c>
      <c r="E13" s="1">
        <f t="shared" si="5"/>
        <v>1</v>
      </c>
      <c r="I13" s="4" t="s">
        <v>18</v>
      </c>
      <c r="N13" s="1">
        <v>6</v>
      </c>
      <c r="O13" s="1">
        <f t="shared" si="0"/>
        <v>3882</v>
      </c>
      <c r="P13" s="1">
        <f t="shared" si="1"/>
        <v>76</v>
      </c>
      <c r="Q13" s="1">
        <f t="shared" si="2"/>
        <v>10</v>
      </c>
      <c r="R13" s="1">
        <f t="shared" si="3"/>
        <v>10</v>
      </c>
      <c r="S13" s="1">
        <f t="shared" si="4"/>
        <v>10</v>
      </c>
    </row>
    <row r="14" spans="1:19" x14ac:dyDescent="0.2">
      <c r="A14" s="1">
        <v>4</v>
      </c>
      <c r="B14" s="1">
        <v>120</v>
      </c>
      <c r="D14" s="1">
        <v>4</v>
      </c>
      <c r="E14" s="1">
        <f t="shared" si="5"/>
        <v>1</v>
      </c>
      <c r="N14" s="1">
        <v>7</v>
      </c>
      <c r="O14" s="1">
        <f t="shared" si="0"/>
        <v>3876</v>
      </c>
      <c r="P14" s="1">
        <f t="shared" si="1"/>
        <v>70</v>
      </c>
      <c r="Q14" s="1">
        <f t="shared" si="2"/>
        <v>11</v>
      </c>
      <c r="R14" s="1">
        <f t="shared" si="3"/>
        <v>11</v>
      </c>
      <c r="S14" s="1">
        <f t="shared" si="4"/>
        <v>11</v>
      </c>
    </row>
    <row r="15" spans="1:19" x14ac:dyDescent="0.2">
      <c r="A15" s="10">
        <v>5</v>
      </c>
      <c r="B15" s="10">
        <v>111</v>
      </c>
      <c r="C15" s="10"/>
      <c r="D15" s="10">
        <v>5</v>
      </c>
      <c r="E15" s="10">
        <f t="shared" si="5"/>
        <v>1</v>
      </c>
      <c r="F15" s="10"/>
      <c r="G15" s="10"/>
      <c r="H15" s="10"/>
      <c r="I15" s="14" t="s">
        <v>19</v>
      </c>
      <c r="J15" s="10"/>
      <c r="K15" s="10"/>
      <c r="N15" s="1">
        <v>8</v>
      </c>
      <c r="O15" s="1">
        <f t="shared" si="0"/>
        <v>3870</v>
      </c>
      <c r="P15" s="1">
        <f t="shared" si="1"/>
        <v>64</v>
      </c>
      <c r="Q15" s="1">
        <f t="shared" si="2"/>
        <v>13</v>
      </c>
      <c r="R15" s="1">
        <f t="shared" si="3"/>
        <v>13</v>
      </c>
      <c r="S15" s="1">
        <f t="shared" si="4"/>
        <v>13</v>
      </c>
    </row>
    <row r="16" spans="1:19" x14ac:dyDescent="0.2">
      <c r="A16" s="1">
        <v>6</v>
      </c>
      <c r="B16" s="1">
        <v>102</v>
      </c>
      <c r="D16" s="1">
        <v>6</v>
      </c>
      <c r="E16" s="1">
        <f t="shared" si="5"/>
        <v>1</v>
      </c>
      <c r="I16" s="3" t="s">
        <v>0</v>
      </c>
      <c r="J16" s="3" t="s">
        <v>4</v>
      </c>
      <c r="K16" s="3" t="s">
        <v>1</v>
      </c>
      <c r="N16" s="1">
        <v>9</v>
      </c>
      <c r="O16" s="1">
        <f t="shared" si="0"/>
        <v>3864</v>
      </c>
      <c r="P16" s="1">
        <f t="shared" si="1"/>
        <v>58</v>
      </c>
      <c r="Q16" s="1">
        <f t="shared" si="2"/>
        <v>15</v>
      </c>
      <c r="R16" s="1">
        <f t="shared" si="3"/>
        <v>15</v>
      </c>
      <c r="S16" s="1">
        <f t="shared" si="4"/>
        <v>15</v>
      </c>
    </row>
    <row r="17" spans="1:19" x14ac:dyDescent="0.2">
      <c r="A17" s="1">
        <v>7</v>
      </c>
      <c r="B17" s="1">
        <v>96</v>
      </c>
      <c r="D17" s="1">
        <v>7</v>
      </c>
      <c r="E17" s="1">
        <f t="shared" si="5"/>
        <v>1</v>
      </c>
      <c r="I17" s="1">
        <v>1</v>
      </c>
      <c r="J17" s="1" t="str">
        <f>INDEX($A$6:$G$7,MATCH(I17,$G$6:$G$7,0),2)</f>
        <v>Scott McLaughlin</v>
      </c>
      <c r="K17" s="1">
        <f>INDEX($A$6:$G$7,MATCH(I17,$G$6:$G$7,0),6)</f>
        <v>3806</v>
      </c>
      <c r="N17" s="1">
        <v>10</v>
      </c>
      <c r="O17" s="1">
        <f t="shared" si="0"/>
        <v>3858</v>
      </c>
      <c r="P17" s="1">
        <f t="shared" si="1"/>
        <v>52</v>
      </c>
      <c r="Q17" s="1">
        <f t="shared" si="2"/>
        <v>17</v>
      </c>
      <c r="R17" s="1">
        <f t="shared" si="3"/>
        <v>17</v>
      </c>
      <c r="S17" s="1">
        <f t="shared" si="4"/>
        <v>17</v>
      </c>
    </row>
    <row r="18" spans="1:19" x14ac:dyDescent="0.2">
      <c r="A18" s="1">
        <v>8</v>
      </c>
      <c r="B18" s="1">
        <v>90</v>
      </c>
      <c r="D18" s="1">
        <v>8</v>
      </c>
      <c r="E18" s="1">
        <f t="shared" si="5"/>
        <v>1</v>
      </c>
      <c r="I18" s="1">
        <v>2</v>
      </c>
      <c r="J18" s="1" t="str">
        <f>INDEX($A$6:$G$7,MATCH(I18,$G$6:$G$7,0),2)</f>
        <v>Shane van Gisbergen</v>
      </c>
      <c r="K18" s="1">
        <f>INDEX($A$6:$G$7,MATCH(I18,$G$6:$G$7,0),6)</f>
        <v>3780</v>
      </c>
      <c r="L18" s="16">
        <f>K18-K17</f>
        <v>-26</v>
      </c>
      <c r="N18" s="1">
        <v>11</v>
      </c>
      <c r="O18" s="1">
        <f t="shared" si="0"/>
        <v>3852</v>
      </c>
      <c r="P18" s="1">
        <f t="shared" si="1"/>
        <v>46</v>
      </c>
      <c r="Q18" s="1">
        <f t="shared" si="2"/>
        <v>19</v>
      </c>
      <c r="R18" s="1">
        <f t="shared" si="3"/>
        <v>19</v>
      </c>
      <c r="S18" s="1">
        <f t="shared" si="4"/>
        <v>19</v>
      </c>
    </row>
    <row r="19" spans="1:19" x14ac:dyDescent="0.2">
      <c r="A19" s="1">
        <v>9</v>
      </c>
      <c r="B19" s="1">
        <v>84</v>
      </c>
      <c r="D19" s="1">
        <v>9</v>
      </c>
      <c r="E19" s="1">
        <f t="shared" si="5"/>
        <v>1</v>
      </c>
      <c r="N19" s="1">
        <v>12</v>
      </c>
      <c r="O19" s="1">
        <f t="shared" si="0"/>
        <v>3849</v>
      </c>
      <c r="P19" s="1">
        <f t="shared" si="1"/>
        <v>43</v>
      </c>
      <c r="Q19" s="1">
        <f t="shared" si="2"/>
        <v>20</v>
      </c>
      <c r="R19" s="1">
        <f t="shared" si="3"/>
        <v>20</v>
      </c>
      <c r="S19" s="1">
        <f t="shared" si="4"/>
        <v>20</v>
      </c>
    </row>
    <row r="20" spans="1:19" x14ac:dyDescent="0.2">
      <c r="A20" s="1">
        <v>10</v>
      </c>
      <c r="B20" s="1">
        <v>78</v>
      </c>
      <c r="D20" s="1">
        <v>10</v>
      </c>
      <c r="E20" s="1">
        <f t="shared" si="5"/>
        <v>1</v>
      </c>
      <c r="I20" s="3"/>
      <c r="J20" s="3"/>
      <c r="N20" s="1">
        <v>13</v>
      </c>
      <c r="O20" s="1">
        <f t="shared" si="0"/>
        <v>3846</v>
      </c>
      <c r="P20" s="1">
        <f t="shared" si="1"/>
        <v>40</v>
      </c>
      <c r="Q20" s="1">
        <f t="shared" si="2"/>
        <v>21</v>
      </c>
      <c r="R20" s="1">
        <f t="shared" si="3"/>
        <v>21</v>
      </c>
      <c r="S20" s="1">
        <f t="shared" si="4"/>
        <v>21</v>
      </c>
    </row>
    <row r="21" spans="1:19" x14ac:dyDescent="0.2">
      <c r="A21" s="1">
        <v>11</v>
      </c>
      <c r="B21" s="1">
        <v>72</v>
      </c>
      <c r="D21" s="1">
        <v>11</v>
      </c>
      <c r="E21" s="1">
        <f t="shared" si="5"/>
        <v>1</v>
      </c>
      <c r="I21" s="3"/>
      <c r="J21" s="3"/>
      <c r="N21" s="1">
        <v>14</v>
      </c>
      <c r="O21" s="1">
        <f t="shared" si="0"/>
        <v>3843</v>
      </c>
      <c r="P21" s="1">
        <f t="shared" si="1"/>
        <v>37</v>
      </c>
      <c r="Q21" s="1">
        <f t="shared" si="2"/>
        <v>22</v>
      </c>
      <c r="R21" s="1">
        <f t="shared" si="3"/>
        <v>22</v>
      </c>
      <c r="S21" s="1">
        <f t="shared" si="4"/>
        <v>22</v>
      </c>
    </row>
    <row r="22" spans="1:19" x14ac:dyDescent="0.2">
      <c r="A22" s="1">
        <v>12</v>
      </c>
      <c r="B22" s="1">
        <v>69</v>
      </c>
      <c r="D22" s="1">
        <v>12</v>
      </c>
      <c r="E22" s="1">
        <f t="shared" si="5"/>
        <v>1</v>
      </c>
      <c r="N22" s="1">
        <v>15</v>
      </c>
      <c r="O22" s="1">
        <f t="shared" si="0"/>
        <v>3840</v>
      </c>
      <c r="P22" s="1">
        <f t="shared" si="1"/>
        <v>34</v>
      </c>
      <c r="Q22" s="1">
        <f t="shared" si="2"/>
        <v>23</v>
      </c>
      <c r="R22" s="1">
        <f t="shared" si="3"/>
        <v>23</v>
      </c>
      <c r="S22" s="1">
        <f t="shared" si="4"/>
        <v>23</v>
      </c>
    </row>
    <row r="23" spans="1:19" x14ac:dyDescent="0.2">
      <c r="A23" s="1">
        <v>13</v>
      </c>
      <c r="B23" s="1">
        <v>66</v>
      </c>
      <c r="D23" s="1">
        <v>13</v>
      </c>
      <c r="E23" s="1">
        <f t="shared" si="5"/>
        <v>1</v>
      </c>
      <c r="N23" s="1">
        <v>16</v>
      </c>
      <c r="O23" s="1">
        <f t="shared" si="0"/>
        <v>3837</v>
      </c>
      <c r="P23" s="1">
        <f t="shared" si="1"/>
        <v>31</v>
      </c>
      <c r="Q23" s="1">
        <f t="shared" si="2"/>
        <v>24</v>
      </c>
      <c r="R23" s="1">
        <f t="shared" si="3"/>
        <v>24</v>
      </c>
      <c r="S23" s="1">
        <f t="shared" si="4"/>
        <v>24</v>
      </c>
    </row>
    <row r="24" spans="1:19" x14ac:dyDescent="0.2">
      <c r="A24" s="1">
        <v>14</v>
      </c>
      <c r="B24" s="1">
        <v>63</v>
      </c>
      <c r="D24" s="1">
        <v>14</v>
      </c>
      <c r="E24" s="1">
        <f t="shared" si="5"/>
        <v>1</v>
      </c>
      <c r="N24" s="1">
        <v>17</v>
      </c>
      <c r="O24" s="1">
        <f t="shared" si="0"/>
        <v>3834</v>
      </c>
      <c r="P24" s="1">
        <f t="shared" si="1"/>
        <v>28</v>
      </c>
      <c r="Q24" s="1">
        <f t="shared" si="2"/>
        <v>25</v>
      </c>
      <c r="R24" s="1">
        <f t="shared" si="3"/>
        <v>25</v>
      </c>
      <c r="S24" s="1">
        <f t="shared" si="4"/>
        <v>25</v>
      </c>
    </row>
    <row r="25" spans="1:19" x14ac:dyDescent="0.2">
      <c r="A25" s="1">
        <v>15</v>
      </c>
      <c r="B25" s="1">
        <v>60</v>
      </c>
      <c r="D25" s="1">
        <v>15</v>
      </c>
      <c r="E25" s="1">
        <f t="shared" si="5"/>
        <v>1</v>
      </c>
      <c r="N25" s="1">
        <v>18</v>
      </c>
      <c r="O25" s="1">
        <f t="shared" si="0"/>
        <v>3831</v>
      </c>
      <c r="P25" s="1">
        <f t="shared" si="1"/>
        <v>25</v>
      </c>
      <c r="Q25" s="1">
        <f t="shared" si="2"/>
        <v>26</v>
      </c>
      <c r="R25" s="1">
        <f t="shared" si="3"/>
        <v>26</v>
      </c>
      <c r="S25" s="1">
        <f t="shared" si="4"/>
        <v>26</v>
      </c>
    </row>
    <row r="26" spans="1:19" x14ac:dyDescent="0.2">
      <c r="A26" s="1">
        <v>16</v>
      </c>
      <c r="B26" s="1">
        <v>57</v>
      </c>
      <c r="D26" s="1">
        <v>16</v>
      </c>
      <c r="E26" s="1">
        <f t="shared" si="5"/>
        <v>1</v>
      </c>
      <c r="N26" s="1">
        <v>19</v>
      </c>
      <c r="O26" s="1">
        <f t="shared" si="0"/>
        <v>3828</v>
      </c>
      <c r="P26" s="1">
        <f t="shared" si="1"/>
        <v>22</v>
      </c>
      <c r="Q26" s="1">
        <f t="shared" si="2"/>
        <v>26</v>
      </c>
      <c r="R26" s="1">
        <f t="shared" si="3"/>
        <v>26</v>
      </c>
      <c r="S26" s="1">
        <f t="shared" si="4"/>
        <v>26</v>
      </c>
    </row>
    <row r="27" spans="1:19" x14ac:dyDescent="0.2">
      <c r="A27" s="1">
        <v>17</v>
      </c>
      <c r="B27" s="1">
        <v>54</v>
      </c>
      <c r="D27" s="1">
        <v>17</v>
      </c>
      <c r="E27" s="1">
        <f t="shared" si="5"/>
        <v>1</v>
      </c>
      <c r="N27" s="1">
        <v>20</v>
      </c>
      <c r="O27" s="1">
        <f t="shared" si="0"/>
        <v>3825</v>
      </c>
      <c r="P27" s="1">
        <f t="shared" si="1"/>
        <v>19</v>
      </c>
      <c r="Q27" s="1">
        <f t="shared" si="2"/>
        <v>26</v>
      </c>
      <c r="R27" s="1">
        <f t="shared" si="3"/>
        <v>26</v>
      </c>
      <c r="S27" s="1">
        <f t="shared" si="4"/>
        <v>26</v>
      </c>
    </row>
    <row r="28" spans="1:19" x14ac:dyDescent="0.2">
      <c r="A28" s="1">
        <v>18</v>
      </c>
      <c r="B28" s="1">
        <v>51</v>
      </c>
      <c r="D28" s="1">
        <v>18</v>
      </c>
      <c r="E28" s="1">
        <f t="shared" si="5"/>
        <v>1</v>
      </c>
      <c r="N28" s="1">
        <v>21</v>
      </c>
      <c r="O28" s="1">
        <f t="shared" si="0"/>
        <v>3822</v>
      </c>
      <c r="P28" s="1">
        <f t="shared" si="1"/>
        <v>16</v>
      </c>
      <c r="Q28" s="1">
        <f t="shared" si="2"/>
        <v>26</v>
      </c>
      <c r="R28" s="1">
        <f t="shared" si="3"/>
        <v>26</v>
      </c>
      <c r="S28" s="1">
        <f t="shared" si="4"/>
        <v>26</v>
      </c>
    </row>
    <row r="29" spans="1:19" x14ac:dyDescent="0.2">
      <c r="A29" s="1">
        <v>19</v>
      </c>
      <c r="B29" s="1">
        <v>48</v>
      </c>
      <c r="D29" s="1">
        <v>19</v>
      </c>
      <c r="E29" s="1">
        <f t="shared" si="5"/>
        <v>1</v>
      </c>
      <c r="N29" s="1">
        <v>22</v>
      </c>
      <c r="O29" s="1">
        <f t="shared" si="0"/>
        <v>3819</v>
      </c>
      <c r="P29" s="1">
        <f t="shared" si="1"/>
        <v>13</v>
      </c>
      <c r="Q29" s="1">
        <f t="shared" si="2"/>
        <v>26</v>
      </c>
      <c r="R29" s="1">
        <f t="shared" si="3"/>
        <v>26</v>
      </c>
      <c r="S29" s="1">
        <f t="shared" si="4"/>
        <v>26</v>
      </c>
    </row>
    <row r="30" spans="1:19" x14ac:dyDescent="0.2">
      <c r="A30" s="1">
        <v>20</v>
      </c>
      <c r="B30" s="1">
        <v>45</v>
      </c>
      <c r="D30" s="1">
        <v>20</v>
      </c>
      <c r="E30" s="1">
        <f t="shared" si="5"/>
        <v>1</v>
      </c>
      <c r="N30" s="1">
        <v>23</v>
      </c>
      <c r="O30" s="1">
        <f t="shared" si="0"/>
        <v>3816</v>
      </c>
      <c r="P30" s="1">
        <f t="shared" si="1"/>
        <v>10</v>
      </c>
      <c r="Q30" s="1">
        <f t="shared" si="2"/>
        <v>26</v>
      </c>
      <c r="R30" s="1">
        <f t="shared" si="3"/>
        <v>26</v>
      </c>
      <c r="S30" s="1">
        <f t="shared" si="4"/>
        <v>26</v>
      </c>
    </row>
    <row r="31" spans="1:19" x14ac:dyDescent="0.2">
      <c r="A31" s="1">
        <v>21</v>
      </c>
      <c r="B31" s="1">
        <v>42</v>
      </c>
      <c r="D31" s="1">
        <v>21</v>
      </c>
      <c r="E31" s="1">
        <f t="shared" si="5"/>
        <v>1</v>
      </c>
      <c r="N31" s="1">
        <v>24</v>
      </c>
      <c r="O31" s="1">
        <f t="shared" si="0"/>
        <v>3813</v>
      </c>
      <c r="P31" s="1">
        <f t="shared" si="1"/>
        <v>7</v>
      </c>
      <c r="Q31" s="1">
        <f t="shared" si="2"/>
        <v>26</v>
      </c>
      <c r="R31" s="1">
        <f t="shared" si="3"/>
        <v>26</v>
      </c>
      <c r="S31" s="1">
        <f t="shared" si="4"/>
        <v>26</v>
      </c>
    </row>
    <row r="32" spans="1:19" x14ac:dyDescent="0.2">
      <c r="A32" s="1">
        <v>22</v>
      </c>
      <c r="B32" s="1">
        <v>39</v>
      </c>
      <c r="D32" s="1">
        <v>22</v>
      </c>
      <c r="E32" s="1">
        <f t="shared" si="5"/>
        <v>1</v>
      </c>
      <c r="N32" s="1">
        <v>25</v>
      </c>
      <c r="O32" s="1">
        <f t="shared" si="0"/>
        <v>3810</v>
      </c>
      <c r="P32" s="1">
        <f t="shared" si="1"/>
        <v>4</v>
      </c>
      <c r="Q32" s="1">
        <f t="shared" si="2"/>
        <v>26</v>
      </c>
      <c r="R32" s="1">
        <f t="shared" si="3"/>
        <v>26</v>
      </c>
      <c r="S32" s="1">
        <f t="shared" si="4"/>
        <v>26</v>
      </c>
    </row>
    <row r="33" spans="1:19" x14ac:dyDescent="0.2">
      <c r="A33" s="1">
        <v>23</v>
      </c>
      <c r="B33" s="1">
        <v>36</v>
      </c>
      <c r="D33" s="1">
        <v>23</v>
      </c>
      <c r="E33" s="1">
        <f t="shared" si="5"/>
        <v>1</v>
      </c>
      <c r="N33" s="1">
        <v>26</v>
      </c>
      <c r="O33" s="1">
        <f t="shared" si="0"/>
        <v>3807</v>
      </c>
      <c r="P33" s="1">
        <f t="shared" si="1"/>
        <v>1</v>
      </c>
      <c r="Q33" s="1">
        <f t="shared" si="2"/>
        <v>26</v>
      </c>
      <c r="R33" s="1">
        <f t="shared" si="3"/>
        <v>25</v>
      </c>
      <c r="S33" s="1">
        <f t="shared" si="4"/>
        <v>25</v>
      </c>
    </row>
    <row r="34" spans="1:19" hidden="1" x14ac:dyDescent="0.2">
      <c r="A34" s="1">
        <v>24</v>
      </c>
      <c r="B34" s="1">
        <v>33</v>
      </c>
      <c r="D34" s="1">
        <v>24</v>
      </c>
      <c r="E34" s="1">
        <f t="shared" si="5"/>
        <v>1</v>
      </c>
      <c r="N34" s="1" t="s">
        <v>2</v>
      </c>
      <c r="O34" s="1">
        <f t="shared" si="0"/>
        <v>3780</v>
      </c>
      <c r="P34" s="1">
        <f t="shared" si="1"/>
        <v>0</v>
      </c>
      <c r="Q34" s="1" t="str">
        <f t="shared" si="2"/>
        <v>DNF</v>
      </c>
      <c r="R34" s="1" t="str">
        <f t="shared" si="3"/>
        <v>DNF</v>
      </c>
      <c r="S34" s="1" t="str">
        <f t="shared" si="4"/>
        <v>DNF</v>
      </c>
    </row>
    <row r="35" spans="1:19" x14ac:dyDescent="0.2">
      <c r="A35" s="1">
        <v>25</v>
      </c>
      <c r="B35" s="1">
        <v>30</v>
      </c>
      <c r="D35" s="1">
        <v>25</v>
      </c>
      <c r="E35" s="1">
        <f t="shared" si="5"/>
        <v>1</v>
      </c>
    </row>
    <row r="36" spans="1:19" x14ac:dyDescent="0.2">
      <c r="A36" s="1">
        <v>26</v>
      </c>
      <c r="B36" s="1">
        <v>27</v>
      </c>
      <c r="D36" s="1">
        <v>26</v>
      </c>
      <c r="E36" s="1">
        <f t="shared" si="5"/>
        <v>1</v>
      </c>
    </row>
    <row r="37" spans="1:19" x14ac:dyDescent="0.2">
      <c r="A37" s="1" t="s">
        <v>2</v>
      </c>
      <c r="B37" s="1">
        <v>0</v>
      </c>
      <c r="D37" s="1" t="s">
        <v>2</v>
      </c>
      <c r="E37" s="6">
        <v>1</v>
      </c>
      <c r="F37" s="7" t="s">
        <v>17</v>
      </c>
    </row>
  </sheetData>
  <sheetProtection algorithmName="SHA-512" hashValue="8dbLHKbr763n6lCx8WAcjLlgda6LXPuFscX+nf68H/YD1R+f020R6v2V8PXs8kdSPted8ksuXehwoseS1u1JeQ==" saltValue="jE6c5iym+fT91l0JSTaqTA==" spinCount="100000" sheet="1" objects="1" scenarios="1"/>
  <protectedRanges>
    <protectedRange sqref="K11:K12" name="Range1"/>
  </protectedRanges>
  <mergeCells count="11">
    <mergeCell ref="P5:S5"/>
    <mergeCell ref="P6:S6"/>
    <mergeCell ref="A9:B9"/>
    <mergeCell ref="I2:S2"/>
    <mergeCell ref="N4:S4"/>
    <mergeCell ref="I4:K4"/>
    <mergeCell ref="A4:C4"/>
    <mergeCell ref="D4:G4"/>
    <mergeCell ref="D9:E9"/>
    <mergeCell ref="N5:O5"/>
    <mergeCell ref="N6:O6"/>
  </mergeCells>
  <dataValidations count="2">
    <dataValidation type="list" allowBlank="1" showDropDown="1" showInputMessage="1" showErrorMessage="1" errorTitle="Invalid value" error="Enter a number from 1 to 26 or 'DNF'" sqref="K11" xr:uid="{BAB6AF6A-CE86-4EEF-B083-4D7EC3512E3E}">
      <formula1>$D$11:$D$37</formula1>
    </dataValidation>
    <dataValidation type="custom" allowBlank="1" showErrorMessage="1" errorTitle="Same position" error="Shane van Gisbergen cannot finish in the same position as Scott McLaughlin" promptTitle="Same position" prompt="Shane van Gisbergen cannot finish in the same position as Scott McLaughlin" sqref="K12" xr:uid="{F79B63A0-6A71-47C5-B220-5AD4E5E2B6E2}">
      <formula1>VLOOKUP(K12,$D$11:$E$37,2,FALSE)=1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SpeedcafeCalculator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Herrero</dc:creator>
  <cp:lastModifiedBy>JustinMurray91</cp:lastModifiedBy>
  <dcterms:created xsi:type="dcterms:W3CDTF">2018-11-07T04:22:45Z</dcterms:created>
  <dcterms:modified xsi:type="dcterms:W3CDTF">2018-11-18T09:49:53Z</dcterms:modified>
</cp:coreProperties>
</file>